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\Desktop\EVS\Tarifverhandlungen\"/>
    </mc:Choice>
  </mc:AlternateContent>
  <xr:revisionPtr revIDLastSave="0" documentId="8_{BE6DB516-08BB-411A-96CD-4F82DB76A14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dell" sheetId="4" r:id="rId1"/>
    <sheet name="Abschr. Zins" sheetId="5" r:id="rId2"/>
    <sheet name="Arbstd" sheetId="6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0" i="5" l="1"/>
  <c r="E8" i="5"/>
  <c r="D17" i="6" l="1"/>
  <c r="B7" i="6"/>
  <c r="B11" i="6" s="1"/>
  <c r="B15" i="6" s="1"/>
  <c r="E38" i="5"/>
  <c r="E37" i="5"/>
  <c r="E36" i="5"/>
  <c r="E35" i="5"/>
  <c r="E34" i="5"/>
  <c r="E33" i="5"/>
  <c r="E32" i="5"/>
  <c r="E31" i="5"/>
  <c r="E28" i="5"/>
  <c r="E25" i="5"/>
  <c r="E24" i="5"/>
  <c r="E21" i="5"/>
  <c r="E20" i="5"/>
  <c r="E19" i="5"/>
  <c r="E18" i="5"/>
  <c r="E17" i="5"/>
  <c r="E14" i="5"/>
  <c r="E13" i="5"/>
  <c r="E12" i="5"/>
  <c r="E11" i="5"/>
  <c r="E10" i="5"/>
  <c r="E9" i="5"/>
  <c r="E40" i="5" s="1"/>
  <c r="A31" i="4"/>
  <c r="A30" i="4"/>
  <c r="H16" i="4"/>
  <c r="D15" i="4"/>
  <c r="D14" i="4"/>
  <c r="D13" i="4"/>
  <c r="D11" i="4"/>
  <c r="C6" i="4"/>
  <c r="C5" i="4"/>
  <c r="D16" i="4" l="1"/>
  <c r="E15" i="4" s="1"/>
  <c r="B17" i="6"/>
  <c r="B16" i="6"/>
  <c r="C7" i="4" s="1"/>
  <c r="D18" i="4" s="1"/>
  <c r="E14" i="4" l="1"/>
  <c r="E12" i="4"/>
  <c r="E13" i="4"/>
  <c r="E11" i="4"/>
  <c r="G7" i="4"/>
  <c r="G15" i="4" s="1"/>
  <c r="I15" i="4" s="1"/>
  <c r="G11" i="4" l="1"/>
  <c r="I11" i="4" s="1"/>
  <c r="G12" i="4"/>
  <c r="I12" i="4" s="1"/>
  <c r="G13" i="4"/>
  <c r="I13" i="4" s="1"/>
  <c r="G14" i="4"/>
  <c r="I14" i="4" s="1"/>
  <c r="G16" i="4" l="1"/>
  <c r="G18" i="4" s="1"/>
  <c r="I18" i="4" s="1"/>
  <c r="I16" i="4" l="1"/>
</calcChain>
</file>

<file path=xl/sharedStrings.xml><?xml version="1.0" encoding="utf-8"?>
<sst xmlns="http://schemas.openxmlformats.org/spreadsheetml/2006/main" count="103" uniqueCount="89">
  <si>
    <t>Modellpraxis</t>
  </si>
  <si>
    <t>Basisdaten  von</t>
  </si>
  <si>
    <t>Anzahl Mitarbeitende</t>
  </si>
  <si>
    <t>Anzahl Stellenprozente</t>
  </si>
  <si>
    <t>verrechenbare Jahresstunden</t>
  </si>
  <si>
    <t>Kostenstruktur</t>
  </si>
  <si>
    <t>CHF</t>
  </si>
  <si>
    <t>Anteil</t>
  </si>
  <si>
    <t>Abweichung</t>
  </si>
  <si>
    <t>Personalkosten inkl. Soz.leistungen</t>
  </si>
  <si>
    <t>Materialkosten (Hilfsmaterial)</t>
  </si>
  <si>
    <t>Raumkosten</t>
  </si>
  <si>
    <t>Verwaltungs- und Werbekosten</t>
  </si>
  <si>
    <t>übrige Betriebskosten</t>
  </si>
  <si>
    <t>Total Kosten</t>
  </si>
  <si>
    <t>Preis per Stunde</t>
  </si>
  <si>
    <t>Die Transportkosten werden nicht mehr aufgeführt, da</t>
  </si>
  <si>
    <t>diese über die Tarifpositionen abgegolten werden.</t>
  </si>
  <si>
    <t>Kalk. Abschreibungen und kalk. Zins nach betriebswirtschaftlicher Grundlage</t>
  </si>
  <si>
    <t>Berechnung der kalkulatorischen Abschreibung</t>
  </si>
  <si>
    <t>Bereiche</t>
  </si>
  <si>
    <t>Investition
in CHF</t>
  </si>
  <si>
    <t>Nutzungs-
dauer / Jahre</t>
  </si>
  <si>
    <t>Anteil
Gebrauch</t>
  </si>
  <si>
    <t>Abschreibung
pro Jahr in CHF</t>
  </si>
  <si>
    <t>Behandlungsräume</t>
  </si>
  <si>
    <t>3 Arbeitstische</t>
  </si>
  <si>
    <t>3 Stühle</t>
  </si>
  <si>
    <t>3 Schränke</t>
  </si>
  <si>
    <t>1 Hängeregistraturschrank</t>
  </si>
  <si>
    <t>Lampen div. Kleingeräte</t>
  </si>
  <si>
    <t>div. Behandlungsgeräte</t>
  </si>
  <si>
    <t>Werkstatt</t>
  </si>
  <si>
    <t>Werkbank</t>
  </si>
  <si>
    <t>Schränke, Regale</t>
  </si>
  <si>
    <t>Werkzeuge</t>
  </si>
  <si>
    <t>1 Tisch</t>
  </si>
  <si>
    <t>Gang / Wartezimmer</t>
  </si>
  <si>
    <t>2 Stühle</t>
  </si>
  <si>
    <t>1 Garderobe</t>
  </si>
  <si>
    <t>Küche</t>
  </si>
  <si>
    <t>Küchenutensilien</t>
  </si>
  <si>
    <t>Büro</t>
  </si>
  <si>
    <t>1 PC mit Bildschirm</t>
  </si>
  <si>
    <t>1 Laptop mit Bildschirm</t>
  </si>
  <si>
    <t>1 Drucker</t>
  </si>
  <si>
    <t>1 Rollschrank</t>
  </si>
  <si>
    <t>1 Schrank</t>
  </si>
  <si>
    <t>Lampen und Kleingeräte</t>
  </si>
  <si>
    <t>Total Abschreibungen</t>
  </si>
  <si>
    <t>Bemerkung:</t>
  </si>
  <si>
    <t>Einrichtung basierend auf Musterpraxis.</t>
  </si>
  <si>
    <t>Kalkulatorischer Zins</t>
  </si>
  <si>
    <t>Median</t>
  </si>
  <si>
    <t>Mittelwert</t>
  </si>
  <si>
    <t>Umlaufvermögen</t>
  </si>
  <si>
    <t>Investitionswert in CHF</t>
  </si>
  <si>
    <t>1/2 Wert UV +AV</t>
  </si>
  <si>
    <t>Kalk. Zins</t>
  </si>
  <si>
    <t>Berechnung Zinssatz</t>
  </si>
  <si>
    <t>Aktueller Zinssatz für Bundesanleihen</t>
  </si>
  <si>
    <t>Zinssatz</t>
  </si>
  <si>
    <t>Jährliche Arbeitszeit Ergotherapeutinnen</t>
  </si>
  <si>
    <t>ohne Schaltjahr</t>
  </si>
  <si>
    <t>Kalendertage pro Jahr</t>
  </si>
  <si>
    <t>Tage</t>
  </si>
  <si>
    <t>abz. Samstage / Sonntage</t>
  </si>
  <si>
    <t>abz. gesetzliche Feiertage</t>
  </si>
  <si>
    <t>Zwischentotal</t>
  </si>
  <si>
    <t>abz. gesetzliche Ferien</t>
  </si>
  <si>
    <t>abz. Krankheit und übrige Absenzen</t>
  </si>
  <si>
    <t>abz. Fort- und Weiterbildung</t>
  </si>
  <si>
    <t>Total mögliche Arbeitszeit in Tage</t>
  </si>
  <si>
    <r>
      <t xml:space="preserve">Tägliche Arbeitszeit </t>
    </r>
    <r>
      <rPr>
        <sz val="10"/>
        <color indexed="8"/>
        <rFont val="Arial"/>
        <family val="2"/>
      </rPr>
      <t>(basierend 42 Std./Woche)</t>
    </r>
  </si>
  <si>
    <t>Std.</t>
  </si>
  <si>
    <t>Total mögliche Arbeitszeit in Stunden</t>
  </si>
  <si>
    <t>davon verrechnenbare Std.</t>
  </si>
  <si>
    <t>unproduktive Stunden</t>
  </si>
  <si>
    <t>In den vorliegenden Stunden sind keine</t>
  </si>
  <si>
    <t>regelmässigen Pausen eingerechnet.</t>
  </si>
  <si>
    <t>Die verrechenbaren Stunden basieren auf</t>
  </si>
  <si>
    <t>den Zahlen der Auswertung 2010.</t>
  </si>
  <si>
    <t>Vergleich</t>
  </si>
  <si>
    <t xml:space="preserve">Risikozuschlag </t>
  </si>
  <si>
    <t>6 Stühle</t>
  </si>
  <si>
    <t>2 Behandlungsliegen höhenverstellbar</t>
  </si>
  <si>
    <t>2 Schreibtische</t>
  </si>
  <si>
    <t>Bemerkungen:</t>
  </si>
  <si>
    <t>Die Kosten wurden auf Basis Mittelwert ermittelt.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</si>
</sst>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sz val="9"/>
      <color theme="1"/>
      <name val="Arial"/>
      <family val="2"/>
    </font>
    <font>
      <b/>
      <sz val="11"/>
      <color theme="0" tint="-0.499984740745262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 applyBorder="1"/>
    <xf numFmtId="2" fontId="9" fillId="2" borderId="0" xfId="0" applyNumberFormat="1" applyFont="1" applyFill="1" applyBorder="1"/>
    <xf numFmtId="2" fontId="5" fillId="2" borderId="0" xfId="0" applyNumberFormat="1" applyFont="1" applyFill="1"/>
    <xf numFmtId="9" fontId="5" fillId="0" borderId="0" xfId="2" applyFont="1"/>
    <xf numFmtId="0" fontId="9" fillId="0" borderId="1" xfId="0" applyFont="1" applyBorder="1"/>
    <xf numFmtId="164" fontId="9" fillId="0" borderId="1" xfId="2" applyNumberFormat="1" applyFont="1" applyBorder="1"/>
    <xf numFmtId="164" fontId="5" fillId="0" borderId="0" xfId="2" applyNumberFormat="1" applyFont="1"/>
    <xf numFmtId="3" fontId="10" fillId="0" borderId="0" xfId="0" applyNumberFormat="1" applyFont="1" applyBorder="1"/>
    <xf numFmtId="3" fontId="5" fillId="3" borderId="0" xfId="0" applyNumberFormat="1" applyFont="1" applyFill="1"/>
    <xf numFmtId="164" fontId="5" fillId="0" borderId="0" xfId="2" applyNumberFormat="1" applyFont="1" applyFill="1"/>
    <xf numFmtId="0" fontId="10" fillId="0" borderId="0" xfId="0" applyFont="1" applyAlignment="1">
      <alignment horizontal="center"/>
    </xf>
    <xf numFmtId="3" fontId="5" fillId="0" borderId="0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164" fontId="7" fillId="0" borderId="0" xfId="2" applyNumberFormat="1" applyFont="1" applyBorder="1"/>
    <xf numFmtId="3" fontId="5" fillId="0" borderId="0" xfId="0" applyNumberFormat="1" applyFont="1"/>
    <xf numFmtId="3" fontId="11" fillId="0" borderId="0" xfId="0" applyNumberFormat="1" applyFont="1"/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164" fontId="7" fillId="0" borderId="2" xfId="2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3" fontId="13" fillId="0" borderId="2" xfId="0" applyNumberFormat="1" applyFont="1" applyBorder="1" applyAlignment="1">
      <alignment vertical="center"/>
    </xf>
    <xf numFmtId="164" fontId="5" fillId="0" borderId="2" xfId="2" applyNumberFormat="1" applyFont="1" applyBorder="1"/>
    <xf numFmtId="0" fontId="11" fillId="0" borderId="0" xfId="0" applyFont="1"/>
    <xf numFmtId="0" fontId="8" fillId="4" borderId="2" xfId="0" applyFont="1" applyFill="1" applyBorder="1"/>
    <xf numFmtId="2" fontId="8" fillId="4" borderId="2" xfId="0" applyNumberFormat="1" applyFont="1" applyFill="1" applyBorder="1"/>
    <xf numFmtId="2" fontId="5" fillId="0" borderId="2" xfId="0" applyNumberFormat="1" applyFont="1" applyBorder="1"/>
    <xf numFmtId="2" fontId="11" fillId="0" borderId="2" xfId="0" applyNumberFormat="1" applyFont="1" applyBorder="1"/>
    <xf numFmtId="164" fontId="12" fillId="0" borderId="0" xfId="0" applyNumberFormat="1" applyFont="1" applyBorder="1"/>
    <xf numFmtId="0" fontId="5" fillId="0" borderId="0" xfId="0" applyFont="1" applyFill="1" applyBorder="1"/>
    <xf numFmtId="0" fontId="7" fillId="0" borderId="0" xfId="0" applyFont="1" applyFill="1" applyBorder="1"/>
    <xf numFmtId="22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 wrapText="1"/>
    </xf>
    <xf numFmtId="4" fontId="17" fillId="0" borderId="0" xfId="0" applyNumberFormat="1" applyFont="1"/>
    <xf numFmtId="4" fontId="5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9" fontId="17" fillId="0" borderId="0" xfId="2" applyFont="1"/>
    <xf numFmtId="0" fontId="10" fillId="0" borderId="0" xfId="0" applyFont="1"/>
    <xf numFmtId="4" fontId="10" fillId="0" borderId="0" xfId="0" applyNumberFormat="1" applyFont="1"/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165" fontId="5" fillId="0" borderId="0" xfId="0" applyNumberFormat="1" applyFont="1" applyFill="1" applyBorder="1"/>
    <xf numFmtId="165" fontId="5" fillId="0" borderId="0" xfId="2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4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/>
    <xf numFmtId="0" fontId="16" fillId="0" borderId="1" xfId="0" applyFont="1" applyBorder="1"/>
    <xf numFmtId="43" fontId="5" fillId="0" borderId="0" xfId="1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3" fontId="8" fillId="0" borderId="2" xfId="0" applyNumberFormat="1" applyFont="1" applyFill="1" applyBorder="1" applyAlignment="1">
      <alignment vertical="center" wrapText="1"/>
    </xf>
    <xf numFmtId="0" fontId="20" fillId="0" borderId="1" xfId="0" applyFont="1" applyFill="1" applyBorder="1"/>
    <xf numFmtId="0" fontId="5" fillId="0" borderId="1" xfId="0" applyFont="1" applyFill="1" applyBorder="1"/>
    <xf numFmtId="0" fontId="5" fillId="6" borderId="4" xfId="0" applyFont="1" applyFill="1" applyBorder="1"/>
    <xf numFmtId="165" fontId="5" fillId="6" borderId="0" xfId="2" applyNumberFormat="1" applyFont="1" applyFill="1" applyBorder="1"/>
    <xf numFmtId="165" fontId="5" fillId="6" borderId="5" xfId="2" applyNumberFormat="1" applyFont="1" applyFill="1" applyBorder="1"/>
    <xf numFmtId="0" fontId="5" fillId="6" borderId="6" xfId="0" applyFont="1" applyFill="1" applyBorder="1"/>
    <xf numFmtId="165" fontId="5" fillId="6" borderId="2" xfId="0" applyNumberFormat="1" applyFont="1" applyFill="1" applyBorder="1"/>
    <xf numFmtId="165" fontId="5" fillId="6" borderId="7" xfId="0" applyNumberFormat="1" applyFont="1" applyFill="1" applyBorder="1"/>
    <xf numFmtId="0" fontId="6" fillId="0" borderId="1" xfId="0" applyFont="1" applyBorder="1"/>
    <xf numFmtId="0" fontId="14" fillId="0" borderId="0" xfId="0" applyFont="1" applyFill="1" applyBorder="1" applyAlignment="1"/>
    <xf numFmtId="0" fontId="7" fillId="0" borderId="0" xfId="0" applyFont="1" applyAlignment="1">
      <alignment horizontal="center"/>
    </xf>
    <xf numFmtId="2" fontId="5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5" fillId="0" borderId="8" xfId="0" applyFont="1" applyBorder="1"/>
    <xf numFmtId="0" fontId="7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9" xfId="0" applyFont="1" applyBorder="1"/>
    <xf numFmtId="3" fontId="5" fillId="0" borderId="10" xfId="0" applyNumberFormat="1" applyFont="1" applyBorder="1"/>
    <xf numFmtId="0" fontId="7" fillId="0" borderId="10" xfId="0" applyFont="1" applyBorder="1" applyAlignment="1">
      <alignment horizontal="center"/>
    </xf>
    <xf numFmtId="9" fontId="7" fillId="0" borderId="11" xfId="2" applyFont="1" applyBorder="1"/>
    <xf numFmtId="9" fontId="7" fillId="0" borderId="0" xfId="2" applyFont="1" applyFill="1" applyBorder="1"/>
    <xf numFmtId="0" fontId="5" fillId="7" borderId="12" xfId="0" applyFont="1" applyFill="1" applyBorder="1"/>
    <xf numFmtId="3" fontId="5" fillId="7" borderId="0" xfId="0" applyNumberFormat="1" applyFont="1" applyFill="1" applyBorder="1"/>
    <xf numFmtId="0" fontId="7" fillId="7" borderId="0" xfId="0" applyFont="1" applyFill="1" applyBorder="1" applyAlignment="1">
      <alignment horizontal="center"/>
    </xf>
    <xf numFmtId="0" fontId="5" fillId="0" borderId="14" xfId="0" applyFont="1" applyBorder="1"/>
    <xf numFmtId="3" fontId="5" fillId="0" borderId="15" xfId="0" applyNumberFormat="1" applyFont="1" applyBorder="1"/>
    <xf numFmtId="0" fontId="7" fillId="0" borderId="15" xfId="0" applyFont="1" applyBorder="1" applyAlignment="1">
      <alignment horizontal="center"/>
    </xf>
    <xf numFmtId="9" fontId="7" fillId="0" borderId="16" xfId="2" applyFont="1" applyBorder="1"/>
    <xf numFmtId="2" fontId="5" fillId="0" borderId="0" xfId="0" applyNumberFormat="1" applyFont="1"/>
    <xf numFmtId="0" fontId="3" fillId="6" borderId="4" xfId="0" applyFont="1" applyFill="1" applyBorder="1"/>
    <xf numFmtId="0" fontId="3" fillId="0" borderId="0" xfId="0" applyFont="1" applyBorder="1" applyAlignment="1">
      <alignment horizontal="left" vertical="top"/>
    </xf>
    <xf numFmtId="0" fontId="3" fillId="0" borderId="0" xfId="0" applyFont="1"/>
    <xf numFmtId="9" fontId="7" fillId="7" borderId="13" xfId="2" applyFont="1" applyFill="1" applyBorder="1" applyProtection="1">
      <protection locked="0" hidden="1"/>
    </xf>
    <xf numFmtId="0" fontId="2" fillId="0" borderId="0" xfId="0" applyFont="1" applyBorder="1"/>
    <xf numFmtId="0" fontId="1" fillId="0" borderId="0" xfId="0" applyFont="1" applyFill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&#233;/AppData/Local/Microsoft/Windows/INetCache/Content.Outlook/GLYN7FQ4/Kontrollaufstellung_V4_23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"/>
      <sheetName val="Nach"/>
      <sheetName val="Modell"/>
      <sheetName val="Abschr. Zins"/>
      <sheetName val="Arbstd"/>
    </sheetNames>
    <sheetDataSet>
      <sheetData sheetId="0"/>
      <sheetData sheetId="1">
        <row r="3">
          <cell r="AH3">
            <v>5.2857142857142856</v>
          </cell>
        </row>
        <row r="4">
          <cell r="AH4">
            <v>3.245274999999999</v>
          </cell>
        </row>
        <row r="18">
          <cell r="AH18">
            <v>326894.52127055795</v>
          </cell>
        </row>
        <row r="35">
          <cell r="AH35">
            <v>42952.353571428575</v>
          </cell>
        </row>
        <row r="40">
          <cell r="AH40">
            <v>21758.52587229916</v>
          </cell>
        </row>
        <row r="48">
          <cell r="AH48">
            <v>12619.562666666667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showGridLines="0" tabSelected="1" zoomScale="130" zoomScaleNormal="130" workbookViewId="0">
      <selection activeCell="M10" sqref="M10"/>
    </sheetView>
  </sheetViews>
  <sheetFormatPr baseColWidth="10" defaultColWidth="11.453125" defaultRowHeight="14" x14ac:dyDescent="0.3"/>
  <cols>
    <col min="1" max="1" width="17.81640625" style="1" bestFit="1" customWidth="1"/>
    <col min="2" max="2" width="11.453125" style="1"/>
    <col min="3" max="3" width="11.54296875" style="1" customWidth="1"/>
    <col min="4" max="4" width="13.54296875" style="1" customWidth="1"/>
    <col min="5" max="5" width="7.1796875" style="3" customWidth="1"/>
    <col min="6" max="6" width="10" style="1" customWidth="1"/>
    <col min="7" max="10" width="11.453125" style="1"/>
    <col min="11" max="11" width="8.1796875" style="1" customWidth="1"/>
    <col min="12" max="12" width="4.1796875" style="1" customWidth="1"/>
    <col min="13" max="14" width="11.453125" style="1"/>
    <col min="15" max="15" width="12.1796875" style="1" customWidth="1"/>
    <col min="16" max="16384" width="11.453125" style="1"/>
  </cols>
  <sheetData>
    <row r="1" spans="1:11" ht="18" x14ac:dyDescent="0.4">
      <c r="A1" s="2" t="s">
        <v>0</v>
      </c>
      <c r="G1" s="4"/>
      <c r="H1" s="4"/>
      <c r="I1" s="4"/>
      <c r="J1" s="4"/>
      <c r="K1" s="4"/>
    </row>
    <row r="2" spans="1:11" x14ac:dyDescent="0.3">
      <c r="G2" s="4"/>
      <c r="H2" s="4"/>
      <c r="I2" s="4"/>
      <c r="J2" s="4"/>
      <c r="K2" s="4"/>
    </row>
    <row r="3" spans="1:11" x14ac:dyDescent="0.3">
      <c r="A3" s="4"/>
      <c r="B3" s="4"/>
      <c r="C3" s="4"/>
      <c r="D3" s="4"/>
      <c r="E3" s="4"/>
      <c r="G3" s="119" t="s">
        <v>82</v>
      </c>
      <c r="H3" s="119"/>
    </row>
    <row r="4" spans="1:11" x14ac:dyDescent="0.3">
      <c r="A4" s="5"/>
      <c r="B4" s="118" t="s">
        <v>1</v>
      </c>
      <c r="C4" s="118"/>
      <c r="D4" s="5">
        <v>2015</v>
      </c>
      <c r="E4" s="5"/>
      <c r="G4" s="6">
        <v>2015</v>
      </c>
      <c r="H4" s="6">
        <v>2010</v>
      </c>
    </row>
    <row r="5" spans="1:11" x14ac:dyDescent="0.3">
      <c r="A5" s="7" t="s">
        <v>2</v>
      </c>
      <c r="B5" s="7"/>
      <c r="C5" s="8">
        <f>[1]Nach!AH3</f>
        <v>5.2857142857142856</v>
      </c>
      <c r="D5" s="4"/>
      <c r="E5" s="4"/>
      <c r="G5" s="9">
        <v>1</v>
      </c>
      <c r="H5" s="111">
        <v>1</v>
      </c>
      <c r="I5" s="10"/>
    </row>
    <row r="6" spans="1:11" x14ac:dyDescent="0.3">
      <c r="A6" s="11" t="s">
        <v>3</v>
      </c>
      <c r="B6" s="11"/>
      <c r="C6" s="12">
        <f>[1]Nach!AH4</f>
        <v>3.245274999999999</v>
      </c>
      <c r="D6" s="4"/>
      <c r="E6" s="4"/>
      <c r="G6" s="13">
        <v>1</v>
      </c>
      <c r="H6" s="13">
        <v>1</v>
      </c>
    </row>
    <row r="7" spans="1:11" x14ac:dyDescent="0.3">
      <c r="A7" s="4" t="s">
        <v>4</v>
      </c>
      <c r="B7" s="4"/>
      <c r="C7" s="14">
        <f>Arbstd!B16*Modell!C6</f>
        <v>4313.944057499999</v>
      </c>
      <c r="D7" s="4"/>
      <c r="E7" s="4"/>
      <c r="G7" s="15">
        <f>C7/C6*G6</f>
        <v>1329.3000000000002</v>
      </c>
      <c r="H7" s="15">
        <v>1274</v>
      </c>
      <c r="I7" s="16"/>
    </row>
    <row r="8" spans="1:11" x14ac:dyDescent="0.3">
      <c r="A8" s="4"/>
      <c r="B8" s="4"/>
      <c r="C8" s="4"/>
      <c r="D8" s="4"/>
      <c r="E8" s="4"/>
      <c r="G8" s="17"/>
      <c r="H8" s="17"/>
    </row>
    <row r="9" spans="1:11" x14ac:dyDescent="0.3">
      <c r="A9" s="4"/>
      <c r="B9" s="4"/>
      <c r="C9" s="18"/>
      <c r="D9" s="4"/>
      <c r="E9" s="4"/>
    </row>
    <row r="10" spans="1:11" x14ac:dyDescent="0.3">
      <c r="A10" s="6" t="s">
        <v>5</v>
      </c>
      <c r="B10" s="19"/>
      <c r="C10" s="19"/>
      <c r="D10" s="20" t="s">
        <v>6</v>
      </c>
      <c r="E10" s="21" t="s">
        <v>7</v>
      </c>
      <c r="G10" s="20" t="s">
        <v>6</v>
      </c>
      <c r="H10" s="22" t="s">
        <v>6</v>
      </c>
      <c r="I10" s="23" t="s">
        <v>8</v>
      </c>
    </row>
    <row r="11" spans="1:11" x14ac:dyDescent="0.3">
      <c r="A11" s="4" t="s">
        <v>9</v>
      </c>
      <c r="B11" s="4"/>
      <c r="C11" s="4"/>
      <c r="D11" s="18">
        <f>[1]Nach!AH18</f>
        <v>326894.52127055795</v>
      </c>
      <c r="E11" s="24">
        <f>D11/$D$16</f>
        <v>0.77944870148507139</v>
      </c>
      <c r="G11" s="25">
        <f>D11/$C$7*$G$7</f>
        <v>100729.37463560348</v>
      </c>
      <c r="H11" s="26">
        <v>97329</v>
      </c>
      <c r="I11" s="13">
        <f>(G11-H11)/H11</f>
        <v>3.4936911255673872E-2</v>
      </c>
    </row>
    <row r="12" spans="1:11" x14ac:dyDescent="0.3">
      <c r="A12" s="4" t="s">
        <v>10</v>
      </c>
      <c r="B12" s="4"/>
      <c r="C12" s="4"/>
      <c r="D12" s="18">
        <v>15167</v>
      </c>
      <c r="E12" s="24">
        <f t="shared" ref="E12:E15" si="0">D12/$D$16</f>
        <v>3.6164259986601457E-2</v>
      </c>
      <c r="G12" s="25">
        <f>D12/$C$7*$G$7</f>
        <v>4673.563873631666</v>
      </c>
      <c r="H12" s="26">
        <v>4674</v>
      </c>
      <c r="I12" s="13">
        <f t="shared" ref="I12:I18" si="1">(G12-H12)/H12</f>
        <v>-9.3309021894318346E-5</v>
      </c>
    </row>
    <row r="13" spans="1:11" x14ac:dyDescent="0.3">
      <c r="A13" s="4" t="s">
        <v>11</v>
      </c>
      <c r="B13" s="4"/>
      <c r="C13" s="4"/>
      <c r="D13" s="18">
        <f>[1]Nach!AH35</f>
        <v>42952.353571428575</v>
      </c>
      <c r="E13" s="24">
        <f t="shared" si="0"/>
        <v>0.10241577646163201</v>
      </c>
      <c r="G13" s="25">
        <f>D13/$C$7*$G$7</f>
        <v>13235.35095528995</v>
      </c>
      <c r="H13" s="26">
        <v>19734</v>
      </c>
      <c r="I13" s="13">
        <f t="shared" si="1"/>
        <v>-0.32931230590402605</v>
      </c>
    </row>
    <row r="14" spans="1:11" x14ac:dyDescent="0.3">
      <c r="A14" s="4" t="s">
        <v>12</v>
      </c>
      <c r="B14" s="4"/>
      <c r="C14" s="4"/>
      <c r="D14" s="18">
        <f>[1]Nach!AH40</f>
        <v>21758.52587229916</v>
      </c>
      <c r="E14" s="24">
        <f t="shared" si="0"/>
        <v>5.1881122606383667E-2</v>
      </c>
      <c r="G14" s="25">
        <f>D14/$C$7*$G$7</f>
        <v>6704.678608838748</v>
      </c>
      <c r="H14" s="26">
        <v>10554</v>
      </c>
      <c r="I14" s="13">
        <f t="shared" si="1"/>
        <v>-0.36472630198609551</v>
      </c>
    </row>
    <row r="15" spans="1:11" x14ac:dyDescent="0.3">
      <c r="A15" s="4" t="s">
        <v>13</v>
      </c>
      <c r="B15" s="4"/>
      <c r="C15" s="4"/>
      <c r="D15" s="18">
        <f>[1]Nach!AH48</f>
        <v>12619.562666666667</v>
      </c>
      <c r="E15" s="24">
        <f t="shared" si="0"/>
        <v>3.0090139460311395E-2</v>
      </c>
      <c r="G15" s="25">
        <f>D15/$C$7*$G$7</f>
        <v>3888.5957789915096</v>
      </c>
      <c r="H15" s="26">
        <v>2271</v>
      </c>
      <c r="I15" s="13">
        <f t="shared" si="1"/>
        <v>0.71228347819969595</v>
      </c>
    </row>
    <row r="16" spans="1:11" s="30" customFormat="1" ht="19.5" customHeight="1" thickBot="1" x14ac:dyDescent="0.35">
      <c r="A16" s="27" t="s">
        <v>14</v>
      </c>
      <c r="B16" s="27"/>
      <c r="C16" s="27"/>
      <c r="D16" s="28">
        <f>SUM(D11:D15)</f>
        <v>419391.96338095237</v>
      </c>
      <c r="E16" s="29">
        <v>1</v>
      </c>
      <c r="G16" s="28">
        <f>SUM(G11:G15)</f>
        <v>129231.56385235535</v>
      </c>
      <c r="H16" s="31">
        <f>SUM(H11:H15)</f>
        <v>134562</v>
      </c>
      <c r="I16" s="32">
        <f t="shared" si="1"/>
        <v>-3.9613235145469376E-2</v>
      </c>
    </row>
    <row r="17" spans="1:9" x14ac:dyDescent="0.3">
      <c r="A17" s="4"/>
      <c r="B17" s="4"/>
      <c r="C17" s="4"/>
      <c r="D17" s="4"/>
      <c r="E17" s="4"/>
      <c r="H17" s="33"/>
    </row>
    <row r="18" spans="1:9" ht="14.5" thickBot="1" x14ac:dyDescent="0.35">
      <c r="A18" s="34" t="s">
        <v>15</v>
      </c>
      <c r="B18" s="34"/>
      <c r="C18" s="34"/>
      <c r="D18" s="35">
        <f>D16/C7</f>
        <v>97.217756602990548</v>
      </c>
      <c r="E18" s="34"/>
      <c r="G18" s="36">
        <f>G16/G7</f>
        <v>97.217756602990548</v>
      </c>
      <c r="H18" s="37">
        <v>105.6</v>
      </c>
      <c r="I18" s="32">
        <f t="shared" si="1"/>
        <v>-7.937730489592279E-2</v>
      </c>
    </row>
    <row r="19" spans="1:9" x14ac:dyDescent="0.3">
      <c r="A19" s="4"/>
      <c r="B19" s="4"/>
      <c r="C19" s="4"/>
      <c r="D19" s="4"/>
      <c r="E19" s="38"/>
    </row>
    <row r="20" spans="1:9" x14ac:dyDescent="0.3">
      <c r="A20" s="116" t="s">
        <v>87</v>
      </c>
      <c r="B20" s="4"/>
      <c r="C20" s="4"/>
      <c r="D20" s="4"/>
      <c r="E20" s="4"/>
      <c r="I20" s="33"/>
    </row>
    <row r="21" spans="1:9" x14ac:dyDescent="0.3">
      <c r="A21" s="117" t="s">
        <v>88</v>
      </c>
      <c r="B21" s="39"/>
      <c r="C21" s="39"/>
      <c r="D21" s="39"/>
      <c r="E21" s="4"/>
      <c r="I21" s="33"/>
    </row>
    <row r="22" spans="1:9" x14ac:dyDescent="0.3">
      <c r="A22" s="39"/>
      <c r="B22" s="39"/>
      <c r="C22" s="39"/>
      <c r="D22" s="39"/>
      <c r="E22" s="1"/>
    </row>
    <row r="23" spans="1:9" x14ac:dyDescent="0.3">
      <c r="A23" s="1" t="s">
        <v>16</v>
      </c>
      <c r="E23" s="40"/>
    </row>
    <row r="24" spans="1:9" x14ac:dyDescent="0.3">
      <c r="A24" s="1" t="s">
        <v>17</v>
      </c>
      <c r="E24" s="40"/>
    </row>
    <row r="25" spans="1:9" x14ac:dyDescent="0.3">
      <c r="E25" s="40"/>
    </row>
    <row r="30" spans="1:9" x14ac:dyDescent="0.3">
      <c r="A30" s="41">
        <f ca="1">NOW()</f>
        <v>43747.916269212961</v>
      </c>
    </row>
    <row r="31" spans="1:9" x14ac:dyDescent="0.3">
      <c r="A31" s="42" t="str">
        <f ca="1">CELL("dateiname")</f>
        <v>C:\Users\André\AppData\Local\Microsoft\Windows\INetCache\Content.Outlook\GLYN7FQ4\[Kostenstruktur_07.11.2016.xlsx]Modell</v>
      </c>
    </row>
    <row r="37" ht="12.75" customHeight="1" x14ac:dyDescent="0.3"/>
  </sheetData>
  <mergeCells count="2">
    <mergeCell ref="B4:C4"/>
    <mergeCell ref="G3:H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8"/>
  <sheetViews>
    <sheetView showGridLines="0" topLeftCell="A28" zoomScale="115" zoomScaleNormal="115" workbookViewId="0">
      <selection activeCell="E54" sqref="E54"/>
    </sheetView>
  </sheetViews>
  <sheetFormatPr baseColWidth="10" defaultColWidth="11.453125" defaultRowHeight="14" x14ac:dyDescent="0.3"/>
  <cols>
    <col min="1" max="1" width="33.81640625" style="1" customWidth="1"/>
    <col min="2" max="3" width="13.81640625" style="1" customWidth="1"/>
    <col min="4" max="4" width="11.453125" style="1" customWidth="1"/>
    <col min="5" max="5" width="16.81640625" style="1" customWidth="1"/>
    <col min="6" max="16384" width="11.453125" style="1"/>
  </cols>
  <sheetData>
    <row r="1" spans="1:8" ht="15.5" x14ac:dyDescent="0.35">
      <c r="A1" s="43" t="s">
        <v>18</v>
      </c>
      <c r="B1"/>
      <c r="C1"/>
      <c r="D1"/>
      <c r="E1"/>
      <c r="F1"/>
      <c r="G1" s="4"/>
      <c r="H1" s="4"/>
    </row>
    <row r="2" spans="1:8" ht="15.5" x14ac:dyDescent="0.35">
      <c r="A2" s="43"/>
      <c r="B2"/>
      <c r="C2"/>
      <c r="D2"/>
      <c r="E2"/>
      <c r="F2"/>
      <c r="G2" s="4"/>
      <c r="H2" s="4"/>
    </row>
    <row r="3" spans="1:8" x14ac:dyDescent="0.3">
      <c r="A3" s="4"/>
      <c r="B3" s="4"/>
      <c r="C3" s="4"/>
      <c r="D3" s="4"/>
      <c r="E3" s="4"/>
      <c r="F3" s="4"/>
      <c r="G3" s="4"/>
      <c r="H3" s="4"/>
    </row>
    <row r="4" spans="1:8" ht="14.5" x14ac:dyDescent="0.35">
      <c r="A4" s="44" t="s">
        <v>19</v>
      </c>
      <c r="B4"/>
      <c r="C4"/>
      <c r="D4"/>
      <c r="E4"/>
      <c r="F4"/>
      <c r="G4" s="4"/>
      <c r="H4" s="4"/>
    </row>
    <row r="5" spans="1:8" x14ac:dyDescent="0.3">
      <c r="A5" s="4"/>
      <c r="B5" s="4"/>
      <c r="C5" s="4"/>
      <c r="D5" s="4"/>
      <c r="E5" s="4"/>
      <c r="F5" s="4"/>
      <c r="G5" s="4"/>
      <c r="H5" s="4"/>
    </row>
    <row r="6" spans="1:8" s="47" customFormat="1" ht="28.5" customHeight="1" x14ac:dyDescent="0.35">
      <c r="A6" s="45" t="s">
        <v>20</v>
      </c>
      <c r="B6" s="46" t="s">
        <v>21</v>
      </c>
      <c r="C6" s="46" t="s">
        <v>22</v>
      </c>
      <c r="D6" s="46" t="s">
        <v>23</v>
      </c>
      <c r="E6" s="46" t="s">
        <v>24</v>
      </c>
      <c r="G6" s="48"/>
      <c r="H6" s="48"/>
    </row>
    <row r="7" spans="1:8" s="47" customFormat="1" ht="14.25" customHeight="1" x14ac:dyDescent="0.35">
      <c r="A7" s="49" t="s">
        <v>25</v>
      </c>
      <c r="B7" s="50"/>
      <c r="C7" s="50"/>
      <c r="D7" s="50"/>
      <c r="E7" s="50"/>
      <c r="G7" s="48"/>
      <c r="H7" s="48"/>
    </row>
    <row r="8" spans="1:8" s="47" customFormat="1" ht="14.25" customHeight="1" x14ac:dyDescent="0.3">
      <c r="A8" s="113" t="s">
        <v>85</v>
      </c>
      <c r="B8" s="51">
        <v>4000</v>
      </c>
      <c r="C8" s="1">
        <v>10</v>
      </c>
      <c r="D8" s="10">
        <v>1</v>
      </c>
      <c r="E8" s="52">
        <f>B8/C8*D8</f>
        <v>400</v>
      </c>
      <c r="G8" s="48"/>
      <c r="H8" s="48"/>
    </row>
    <row r="9" spans="1:8" s="47" customFormat="1" ht="14.25" customHeight="1" x14ac:dyDescent="0.3">
      <c r="A9" s="1" t="s">
        <v>26</v>
      </c>
      <c r="B9" s="51">
        <v>4500</v>
      </c>
      <c r="C9" s="1">
        <v>15</v>
      </c>
      <c r="D9" s="10">
        <v>1</v>
      </c>
      <c r="E9" s="52">
        <f>B9/C9*D9</f>
        <v>300</v>
      </c>
      <c r="F9" s="52"/>
      <c r="G9" s="48"/>
      <c r="H9" s="48"/>
    </row>
    <row r="10" spans="1:8" s="47" customFormat="1" ht="14.25" customHeight="1" x14ac:dyDescent="0.3">
      <c r="A10" s="114" t="s">
        <v>84</v>
      </c>
      <c r="B10" s="52">
        <v>1800</v>
      </c>
      <c r="C10" s="1">
        <v>10</v>
      </c>
      <c r="D10" s="10">
        <v>1</v>
      </c>
      <c r="E10" s="52">
        <f t="shared" ref="E10:E14" si="0">B10/C10*D10</f>
        <v>180</v>
      </c>
      <c r="F10" s="52"/>
      <c r="G10" s="48"/>
      <c r="H10" s="48"/>
    </row>
    <row r="11" spans="1:8" s="47" customFormat="1" ht="14.25" customHeight="1" x14ac:dyDescent="0.3">
      <c r="A11" s="1" t="s">
        <v>28</v>
      </c>
      <c r="B11" s="52">
        <v>2100</v>
      </c>
      <c r="C11" s="1">
        <v>15</v>
      </c>
      <c r="D11" s="10">
        <v>1</v>
      </c>
      <c r="E11" s="52">
        <f t="shared" si="0"/>
        <v>140</v>
      </c>
      <c r="F11" s="52"/>
      <c r="G11" s="48"/>
      <c r="H11" s="48"/>
    </row>
    <row r="12" spans="1:8" s="47" customFormat="1" ht="14.25" customHeight="1" x14ac:dyDescent="0.3">
      <c r="A12" s="1" t="s">
        <v>29</v>
      </c>
      <c r="B12" s="52">
        <v>600</v>
      </c>
      <c r="C12" s="1">
        <v>15</v>
      </c>
      <c r="D12" s="10">
        <v>1</v>
      </c>
      <c r="E12" s="52">
        <f t="shared" si="0"/>
        <v>40</v>
      </c>
      <c r="F12" s="52"/>
    </row>
    <row r="13" spans="1:8" s="47" customFormat="1" ht="14.25" customHeight="1" x14ac:dyDescent="0.3">
      <c r="A13" s="1" t="s">
        <v>30</v>
      </c>
      <c r="B13" s="52">
        <v>3000</v>
      </c>
      <c r="C13" s="1">
        <v>10</v>
      </c>
      <c r="D13" s="10">
        <v>1</v>
      </c>
      <c r="E13" s="52">
        <f t="shared" si="0"/>
        <v>300</v>
      </c>
      <c r="F13" s="52"/>
    </row>
    <row r="14" spans="1:8" s="47" customFormat="1" ht="14.25" customHeight="1" x14ac:dyDescent="0.3">
      <c r="A14" s="53" t="s">
        <v>31</v>
      </c>
      <c r="B14" s="51">
        <v>4000</v>
      </c>
      <c r="C14" s="53">
        <v>10</v>
      </c>
      <c r="D14" s="10">
        <v>1</v>
      </c>
      <c r="E14" s="52">
        <f t="shared" si="0"/>
        <v>400</v>
      </c>
      <c r="F14" s="52"/>
    </row>
    <row r="15" spans="1:8" s="47" customFormat="1" ht="14.25" customHeight="1" x14ac:dyDescent="0.3">
      <c r="A15" s="1"/>
      <c r="B15" s="52"/>
      <c r="C15" s="1"/>
      <c r="D15" s="1"/>
      <c r="E15" s="52"/>
      <c r="F15" s="52"/>
    </row>
    <row r="16" spans="1:8" s="55" customFormat="1" ht="14.25" customHeight="1" x14ac:dyDescent="0.3">
      <c r="A16" s="54" t="s">
        <v>32</v>
      </c>
      <c r="B16" s="51"/>
      <c r="C16" s="53"/>
      <c r="D16" s="53"/>
      <c r="E16" s="51"/>
      <c r="F16" s="52"/>
    </row>
    <row r="17" spans="1:6" s="55" customFormat="1" ht="14.25" customHeight="1" x14ac:dyDescent="0.3">
      <c r="A17" s="53" t="s">
        <v>33</v>
      </c>
      <c r="B17" s="51">
        <v>1000</v>
      </c>
      <c r="C17" s="53">
        <v>15</v>
      </c>
      <c r="D17" s="56">
        <v>0.5</v>
      </c>
      <c r="E17" s="52">
        <f t="shared" ref="E17:E21" si="1">B17/C17*D17</f>
        <v>33.333333333333336</v>
      </c>
      <c r="F17" s="52"/>
    </row>
    <row r="18" spans="1:6" s="55" customFormat="1" ht="14.25" customHeight="1" x14ac:dyDescent="0.3">
      <c r="A18" s="53" t="s">
        <v>34</v>
      </c>
      <c r="B18" s="51">
        <v>700</v>
      </c>
      <c r="C18" s="53">
        <v>15</v>
      </c>
      <c r="D18" s="56">
        <v>0.5</v>
      </c>
      <c r="E18" s="52">
        <f t="shared" si="1"/>
        <v>23.333333333333332</v>
      </c>
      <c r="F18" s="52"/>
    </row>
    <row r="19" spans="1:6" s="55" customFormat="1" ht="14.25" customHeight="1" x14ac:dyDescent="0.3">
      <c r="A19" s="53" t="s">
        <v>35</v>
      </c>
      <c r="B19" s="51">
        <v>2000</v>
      </c>
      <c r="C19" s="53">
        <v>10</v>
      </c>
      <c r="D19" s="56">
        <v>0.5</v>
      </c>
      <c r="E19" s="52">
        <f t="shared" si="1"/>
        <v>100</v>
      </c>
      <c r="F19" s="52"/>
    </row>
    <row r="20" spans="1:6" s="55" customFormat="1" ht="14.25" customHeight="1" x14ac:dyDescent="0.3">
      <c r="A20" s="53" t="s">
        <v>36</v>
      </c>
      <c r="B20" s="51">
        <v>1500</v>
      </c>
      <c r="C20" s="53">
        <v>15</v>
      </c>
      <c r="D20" s="56">
        <v>0.5</v>
      </c>
      <c r="E20" s="52">
        <f t="shared" si="1"/>
        <v>50</v>
      </c>
      <c r="F20" s="52"/>
    </row>
    <row r="21" spans="1:6" s="55" customFormat="1" ht="14.25" customHeight="1" x14ac:dyDescent="0.3">
      <c r="A21" s="53" t="s">
        <v>38</v>
      </c>
      <c r="B21" s="51">
        <v>600</v>
      </c>
      <c r="C21" s="53">
        <v>10</v>
      </c>
      <c r="D21" s="56">
        <v>0.5</v>
      </c>
      <c r="E21" s="52">
        <f t="shared" si="1"/>
        <v>30</v>
      </c>
      <c r="F21" s="52"/>
    </row>
    <row r="22" spans="1:6" s="55" customFormat="1" ht="14.25" customHeight="1" x14ac:dyDescent="0.3">
      <c r="A22" s="57"/>
      <c r="B22" s="58"/>
      <c r="C22" s="57"/>
      <c r="D22" s="57"/>
      <c r="E22" s="58"/>
      <c r="F22" s="52"/>
    </row>
    <row r="23" spans="1:6" s="55" customFormat="1" ht="14.25" customHeight="1" x14ac:dyDescent="0.3">
      <c r="A23" s="54" t="s">
        <v>37</v>
      </c>
      <c r="B23" s="51"/>
      <c r="C23" s="53"/>
      <c r="D23" s="53"/>
      <c r="E23" s="51"/>
      <c r="F23" s="52"/>
    </row>
    <row r="24" spans="1:6" s="55" customFormat="1" ht="14.25" customHeight="1" x14ac:dyDescent="0.3">
      <c r="A24" s="53" t="s">
        <v>84</v>
      </c>
      <c r="B24" s="51">
        <v>600</v>
      </c>
      <c r="C24" s="53">
        <v>15</v>
      </c>
      <c r="D24" s="56">
        <v>1</v>
      </c>
      <c r="E24" s="52">
        <f t="shared" ref="E24:E25" si="2">B24/C24*D24</f>
        <v>40</v>
      </c>
      <c r="F24" s="52"/>
    </row>
    <row r="25" spans="1:6" s="55" customFormat="1" ht="14.25" customHeight="1" x14ac:dyDescent="0.3">
      <c r="A25" s="53" t="s">
        <v>39</v>
      </c>
      <c r="B25" s="51">
        <v>150</v>
      </c>
      <c r="C25" s="53">
        <v>15</v>
      </c>
      <c r="D25" s="56">
        <v>1</v>
      </c>
      <c r="E25" s="52">
        <f t="shared" si="2"/>
        <v>10</v>
      </c>
      <c r="F25" s="52"/>
    </row>
    <row r="26" spans="1:6" x14ac:dyDescent="0.3">
      <c r="A26" s="57"/>
      <c r="B26" s="58"/>
      <c r="C26" s="57"/>
      <c r="D26" s="57"/>
      <c r="E26" s="58"/>
      <c r="F26" s="52"/>
    </row>
    <row r="27" spans="1:6" x14ac:dyDescent="0.3">
      <c r="A27" s="54" t="s">
        <v>40</v>
      </c>
      <c r="B27" s="51"/>
      <c r="C27" s="53"/>
      <c r="D27" s="53"/>
      <c r="E27" s="51"/>
      <c r="F27" s="52"/>
    </row>
    <row r="28" spans="1:6" x14ac:dyDescent="0.3">
      <c r="A28" s="53" t="s">
        <v>41</v>
      </c>
      <c r="B28" s="51">
        <v>3000</v>
      </c>
      <c r="C28" s="53">
        <v>10</v>
      </c>
      <c r="D28" s="56">
        <v>1</v>
      </c>
      <c r="E28" s="52">
        <f t="shared" ref="E28" si="3">B28/C28*D28</f>
        <v>300</v>
      </c>
      <c r="F28" s="52"/>
    </row>
    <row r="29" spans="1:6" x14ac:dyDescent="0.3">
      <c r="A29" s="59"/>
      <c r="B29" s="58"/>
      <c r="C29" s="57"/>
      <c r="D29" s="57"/>
      <c r="E29" s="58"/>
      <c r="F29" s="52"/>
    </row>
    <row r="30" spans="1:6" x14ac:dyDescent="0.3">
      <c r="A30" s="60" t="s">
        <v>42</v>
      </c>
      <c r="B30" s="61"/>
      <c r="C30" s="62"/>
      <c r="D30" s="62"/>
      <c r="E30" s="61"/>
      <c r="F30" s="55"/>
    </row>
    <row r="31" spans="1:6" x14ac:dyDescent="0.3">
      <c r="A31" s="1" t="s">
        <v>43</v>
      </c>
      <c r="B31" s="52">
        <v>1500</v>
      </c>
      <c r="C31" s="1">
        <v>3</v>
      </c>
      <c r="D31" s="56">
        <v>1</v>
      </c>
      <c r="E31" s="52">
        <f t="shared" ref="E31:E38" si="4">B31/C31*D31</f>
        <v>500</v>
      </c>
      <c r="F31" s="55"/>
    </row>
    <row r="32" spans="1:6" x14ac:dyDescent="0.3">
      <c r="A32" s="1" t="s">
        <v>44</v>
      </c>
      <c r="B32" s="52">
        <v>1600</v>
      </c>
      <c r="C32" s="1">
        <v>3</v>
      </c>
      <c r="D32" s="56">
        <v>1</v>
      </c>
      <c r="E32" s="52">
        <f t="shared" si="4"/>
        <v>533.33333333333337</v>
      </c>
      <c r="F32" s="55"/>
    </row>
    <row r="33" spans="1:6" x14ac:dyDescent="0.3">
      <c r="A33" s="1" t="s">
        <v>45</v>
      </c>
      <c r="B33" s="52">
        <v>200</v>
      </c>
      <c r="C33" s="1">
        <v>3</v>
      </c>
      <c r="D33" s="56">
        <v>1</v>
      </c>
      <c r="E33" s="52">
        <f t="shared" si="4"/>
        <v>66.666666666666671</v>
      </c>
      <c r="F33" s="55"/>
    </row>
    <row r="34" spans="1:6" s="64" customFormat="1" ht="15.75" customHeight="1" x14ac:dyDescent="0.3">
      <c r="A34" s="114" t="s">
        <v>86</v>
      </c>
      <c r="B34" s="52">
        <v>2000</v>
      </c>
      <c r="C34" s="1">
        <v>15</v>
      </c>
      <c r="D34" s="56">
        <v>1</v>
      </c>
      <c r="E34" s="52">
        <f t="shared" si="4"/>
        <v>133.33333333333334</v>
      </c>
      <c r="F34" s="63"/>
    </row>
    <row r="35" spans="1:6" s="64" customFormat="1" ht="15.75" customHeight="1" x14ac:dyDescent="0.3">
      <c r="A35" s="1" t="s">
        <v>46</v>
      </c>
      <c r="B35" s="52">
        <v>600</v>
      </c>
      <c r="C35" s="1">
        <v>15</v>
      </c>
      <c r="D35" s="56">
        <v>1</v>
      </c>
      <c r="E35" s="52">
        <f t="shared" si="4"/>
        <v>40</v>
      </c>
      <c r="F35" s="63"/>
    </row>
    <row r="36" spans="1:6" s="64" customFormat="1" ht="15.75" customHeight="1" x14ac:dyDescent="0.3">
      <c r="A36" s="53" t="s">
        <v>47</v>
      </c>
      <c r="B36" s="51">
        <v>700</v>
      </c>
      <c r="C36" s="53">
        <v>15</v>
      </c>
      <c r="D36" s="56">
        <v>1</v>
      </c>
      <c r="E36" s="51">
        <f t="shared" si="4"/>
        <v>46.666666666666664</v>
      </c>
      <c r="F36" s="63"/>
    </row>
    <row r="37" spans="1:6" x14ac:dyDescent="0.3">
      <c r="A37" s="114" t="s">
        <v>27</v>
      </c>
      <c r="B37" s="52">
        <v>450</v>
      </c>
      <c r="C37" s="1">
        <v>10</v>
      </c>
      <c r="D37" s="56">
        <v>1</v>
      </c>
      <c r="E37" s="52">
        <f t="shared" si="4"/>
        <v>45</v>
      </c>
      <c r="F37" s="39"/>
    </row>
    <row r="38" spans="1:6" ht="17.25" customHeight="1" x14ac:dyDescent="0.3">
      <c r="A38" s="1" t="s">
        <v>48</v>
      </c>
      <c r="B38" s="52">
        <v>500</v>
      </c>
      <c r="C38" s="1">
        <v>10</v>
      </c>
      <c r="D38" s="56">
        <v>1</v>
      </c>
      <c r="E38" s="52">
        <f t="shared" si="4"/>
        <v>50</v>
      </c>
      <c r="F38" s="39"/>
    </row>
    <row r="39" spans="1:6" x14ac:dyDescent="0.3">
      <c r="B39" s="52"/>
      <c r="E39" s="52"/>
      <c r="F39" s="39"/>
    </row>
    <row r="40" spans="1:6" ht="14.5" thickBot="1" x14ac:dyDescent="0.35">
      <c r="A40" s="65" t="s">
        <v>49</v>
      </c>
      <c r="B40" s="66">
        <f>SUM(B8:B39)</f>
        <v>37100</v>
      </c>
      <c r="C40" s="67"/>
      <c r="D40" s="67"/>
      <c r="E40" s="68">
        <f>SUM(E8:E38)</f>
        <v>3761.6666666666665</v>
      </c>
      <c r="F40" s="39"/>
    </row>
    <row r="41" spans="1:6" x14ac:dyDescent="0.3">
      <c r="A41" s="39"/>
      <c r="B41" s="69"/>
      <c r="C41" s="69"/>
      <c r="D41" s="69"/>
      <c r="E41" s="70"/>
      <c r="F41" s="39"/>
    </row>
    <row r="42" spans="1:6" ht="14.5" x14ac:dyDescent="0.35">
      <c r="A42" s="1" t="s">
        <v>50</v>
      </c>
      <c r="B42" s="1" t="s">
        <v>51</v>
      </c>
      <c r="C42"/>
      <c r="D42"/>
      <c r="E42"/>
      <c r="F42" s="39"/>
    </row>
    <row r="43" spans="1:6" x14ac:dyDescent="0.3">
      <c r="A43" s="39"/>
      <c r="B43" s="39"/>
      <c r="C43" s="39"/>
      <c r="D43" s="39"/>
      <c r="E43" s="69"/>
      <c r="F43" s="39"/>
    </row>
    <row r="44" spans="1:6" x14ac:dyDescent="0.3">
      <c r="A44" s="39"/>
      <c r="B44" s="39"/>
      <c r="C44" s="39"/>
      <c r="D44" s="39"/>
      <c r="E44" s="39"/>
      <c r="F44" s="39"/>
    </row>
    <row r="45" spans="1:6" x14ac:dyDescent="0.3">
      <c r="A45" s="39"/>
      <c r="B45" s="39"/>
      <c r="C45" s="39"/>
      <c r="D45" s="39"/>
      <c r="E45" s="39"/>
    </row>
    <row r="46" spans="1:6" x14ac:dyDescent="0.3">
      <c r="A46" s="71"/>
      <c r="B46" s="72"/>
      <c r="C46" s="39"/>
      <c r="D46" s="39"/>
      <c r="E46" s="73"/>
    </row>
    <row r="47" spans="1:6" x14ac:dyDescent="0.3">
      <c r="A47" s="74" t="s">
        <v>52</v>
      </c>
      <c r="B47" s="19"/>
      <c r="C47" s="20" t="s">
        <v>53</v>
      </c>
      <c r="D47" s="20"/>
      <c r="E47" s="20" t="s">
        <v>54</v>
      </c>
    </row>
    <row r="48" spans="1:6" x14ac:dyDescent="0.3">
      <c r="A48" s="4" t="s">
        <v>55</v>
      </c>
      <c r="B48" s="4"/>
      <c r="C48" s="75">
        <v>108000</v>
      </c>
      <c r="D48" s="75"/>
      <c r="E48" s="75">
        <v>145298</v>
      </c>
    </row>
    <row r="49" spans="1:5" x14ac:dyDescent="0.3">
      <c r="A49" s="63" t="s">
        <v>56</v>
      </c>
      <c r="B49" s="64"/>
      <c r="C49" s="75">
        <v>30350</v>
      </c>
      <c r="D49" s="75"/>
      <c r="E49" s="75">
        <v>30350</v>
      </c>
    </row>
    <row r="50" spans="1:5" x14ac:dyDescent="0.3">
      <c r="A50" s="63" t="s">
        <v>57</v>
      </c>
      <c r="B50" s="64"/>
      <c r="C50" s="76">
        <v>69175</v>
      </c>
      <c r="D50" s="76"/>
      <c r="E50" s="76">
        <v>87824</v>
      </c>
    </row>
    <row r="51" spans="1:5" ht="14.5" thickBot="1" x14ac:dyDescent="0.35">
      <c r="A51" s="77" t="s">
        <v>58</v>
      </c>
      <c r="B51" s="65"/>
      <c r="C51" s="78">
        <v>2075.25</v>
      </c>
      <c r="D51" s="78"/>
      <c r="E51" s="78">
        <v>2634.72</v>
      </c>
    </row>
    <row r="52" spans="1:5" x14ac:dyDescent="0.3">
      <c r="A52" s="71"/>
      <c r="B52" s="72"/>
      <c r="C52" s="39"/>
      <c r="D52" s="39"/>
      <c r="E52" s="73"/>
    </row>
    <row r="53" spans="1:5" ht="14.5" x14ac:dyDescent="0.35">
      <c r="A53" s="79" t="s">
        <v>59</v>
      </c>
      <c r="B53" s="80"/>
      <c r="C53" s="80"/>
      <c r="D53" s="39"/>
      <c r="E53" s="73"/>
    </row>
    <row r="54" spans="1:5" x14ac:dyDescent="0.3">
      <c r="A54" s="81" t="s">
        <v>60</v>
      </c>
      <c r="B54" s="82"/>
      <c r="C54" s="83">
        <v>0.01</v>
      </c>
      <c r="D54" s="70"/>
      <c r="E54" s="73"/>
    </row>
    <row r="55" spans="1:5" x14ac:dyDescent="0.3">
      <c r="A55" s="112" t="s">
        <v>83</v>
      </c>
      <c r="B55" s="82"/>
      <c r="C55" s="83">
        <v>0.02</v>
      </c>
      <c r="D55" s="70"/>
      <c r="E55" s="39"/>
    </row>
    <row r="56" spans="1:5" ht="14.5" thickBot="1" x14ac:dyDescent="0.35">
      <c r="A56" s="84" t="s">
        <v>61</v>
      </c>
      <c r="B56" s="85"/>
      <c r="C56" s="86">
        <v>0.03</v>
      </c>
      <c r="D56" s="69"/>
      <c r="E56" s="70"/>
    </row>
    <row r="57" spans="1:5" ht="14.5" x14ac:dyDescent="0.35">
      <c r="A57"/>
      <c r="B57"/>
      <c r="C57"/>
      <c r="D57"/>
      <c r="E57" s="70"/>
    </row>
    <row r="58" spans="1:5" ht="14.5" x14ac:dyDescent="0.35">
      <c r="A58"/>
      <c r="B58"/>
      <c r="C58"/>
      <c r="D58"/>
      <c r="E58" s="69"/>
    </row>
  </sheetData>
  <pageMargins left="0.7" right="0.7" top="0.78740157499999996" bottom="0.78740157499999996" header="0.3" footer="0.3"/>
  <pageSetup paperSize="9" scale="9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zoomScale="130" zoomScaleNormal="130" workbookViewId="0">
      <selection activeCell="H10" sqref="H10"/>
    </sheetView>
  </sheetViews>
  <sheetFormatPr baseColWidth="10" defaultColWidth="11.54296875" defaultRowHeight="14" x14ac:dyDescent="0.3"/>
  <cols>
    <col min="1" max="1" width="43" style="1" customWidth="1"/>
    <col min="2" max="2" width="9.453125" style="1" customWidth="1"/>
    <col min="3" max="3" width="5.7265625" style="1" customWidth="1"/>
    <col min="4" max="4" width="6.1796875" style="1" customWidth="1"/>
    <col min="5" max="5" width="3.81640625" style="1" customWidth="1"/>
    <col min="6" max="7" width="11.54296875" style="1"/>
    <col min="8" max="8" width="6.453125" style="1" customWidth="1"/>
    <col min="9" max="16384" width="11.54296875" style="1"/>
  </cols>
  <sheetData>
    <row r="1" spans="1:9" ht="18" x14ac:dyDescent="0.4">
      <c r="A1" s="87" t="s">
        <v>62</v>
      </c>
      <c r="B1" s="19"/>
      <c r="C1" s="19"/>
      <c r="D1" s="19"/>
      <c r="E1" s="19"/>
      <c r="F1" s="39"/>
      <c r="G1" s="39"/>
      <c r="H1" s="39"/>
      <c r="I1" s="39"/>
    </row>
    <row r="2" spans="1:9" ht="18" x14ac:dyDescent="0.4">
      <c r="A2" s="2"/>
      <c r="F2" s="39"/>
      <c r="G2" s="39"/>
      <c r="H2" s="39"/>
      <c r="I2" s="39"/>
    </row>
    <row r="3" spans="1:9" x14ac:dyDescent="0.3">
      <c r="B3" s="120" t="s">
        <v>63</v>
      </c>
      <c r="C3" s="120"/>
      <c r="F3" s="88"/>
      <c r="G3" s="88"/>
      <c r="H3" s="39"/>
      <c r="I3" s="39"/>
    </row>
    <row r="4" spans="1:9" x14ac:dyDescent="0.3">
      <c r="A4" s="1" t="s">
        <v>64</v>
      </c>
      <c r="B4" s="1">
        <v>365</v>
      </c>
      <c r="C4" s="89" t="s">
        <v>65</v>
      </c>
      <c r="F4" s="90"/>
      <c r="G4" s="91"/>
      <c r="H4" s="39"/>
      <c r="I4" s="39"/>
    </row>
    <row r="5" spans="1:9" x14ac:dyDescent="0.3">
      <c r="A5" s="1" t="s">
        <v>66</v>
      </c>
      <c r="B5" s="1">
        <v>104</v>
      </c>
      <c r="C5" s="89" t="s">
        <v>65</v>
      </c>
      <c r="F5" s="90"/>
      <c r="G5" s="91"/>
      <c r="H5" s="39"/>
      <c r="I5" s="39"/>
    </row>
    <row r="6" spans="1:9" x14ac:dyDescent="0.3">
      <c r="A6" s="1" t="s">
        <v>67</v>
      </c>
      <c r="B6" s="1">
        <v>10</v>
      </c>
      <c r="C6" s="89" t="s">
        <v>65</v>
      </c>
      <c r="F6" s="90"/>
      <c r="G6" s="91"/>
      <c r="H6" s="39"/>
      <c r="I6" s="39"/>
    </row>
    <row r="7" spans="1:9" x14ac:dyDescent="0.3">
      <c r="A7" s="92" t="s">
        <v>68</v>
      </c>
      <c r="B7" s="92">
        <f>B4-B5-B6</f>
        <v>251</v>
      </c>
      <c r="C7" s="93" t="s">
        <v>65</v>
      </c>
      <c r="F7" s="90"/>
      <c r="G7" s="91"/>
      <c r="H7" s="39"/>
      <c r="I7" s="39"/>
    </row>
    <row r="8" spans="1:9" x14ac:dyDescent="0.3">
      <c r="A8" s="1" t="s">
        <v>69</v>
      </c>
      <c r="B8" s="1">
        <v>20</v>
      </c>
      <c r="C8" s="89" t="s">
        <v>65</v>
      </c>
      <c r="F8" s="90"/>
      <c r="G8" s="91"/>
      <c r="H8" s="39"/>
      <c r="I8" s="39"/>
    </row>
    <row r="9" spans="1:9" x14ac:dyDescent="0.3">
      <c r="A9" s="1" t="s">
        <v>70</v>
      </c>
      <c r="B9" s="1">
        <v>15</v>
      </c>
      <c r="C9" s="89" t="s">
        <v>65</v>
      </c>
      <c r="F9" s="90"/>
      <c r="G9" s="91"/>
      <c r="H9" s="39"/>
      <c r="I9" s="39"/>
    </row>
    <row r="10" spans="1:9" x14ac:dyDescent="0.3">
      <c r="A10" s="1" t="s">
        <v>71</v>
      </c>
      <c r="B10" s="1">
        <v>5</v>
      </c>
      <c r="C10" s="89" t="s">
        <v>65</v>
      </c>
      <c r="F10" s="90"/>
      <c r="G10" s="91"/>
      <c r="H10" s="39"/>
      <c r="I10" s="39"/>
    </row>
    <row r="11" spans="1:9" ht="19.149999999999999" customHeight="1" x14ac:dyDescent="0.3">
      <c r="A11" s="94" t="s">
        <v>72</v>
      </c>
      <c r="B11" s="95">
        <f>B7-B8-B9-B10</f>
        <v>211</v>
      </c>
      <c r="C11" s="96" t="s">
        <v>65</v>
      </c>
      <c r="F11" s="97"/>
      <c r="G11" s="98"/>
      <c r="H11" s="39"/>
      <c r="I11" s="39"/>
    </row>
    <row r="12" spans="1:9" x14ac:dyDescent="0.3">
      <c r="F12" s="39"/>
      <c r="G12" s="39"/>
      <c r="H12" s="39"/>
      <c r="I12" s="39"/>
    </row>
    <row r="13" spans="1:9" x14ac:dyDescent="0.3">
      <c r="A13" s="1" t="s">
        <v>73</v>
      </c>
      <c r="B13" s="1">
        <v>8.4</v>
      </c>
      <c r="C13" s="89" t="s">
        <v>74</v>
      </c>
      <c r="F13" s="39"/>
      <c r="G13" s="91"/>
      <c r="H13" s="39"/>
      <c r="I13" s="39"/>
    </row>
    <row r="14" spans="1:9" ht="14.5" thickBot="1" x14ac:dyDescent="0.35">
      <c r="F14" s="39"/>
      <c r="G14" s="39"/>
      <c r="H14" s="39"/>
      <c r="I14" s="39"/>
    </row>
    <row r="15" spans="1:9" x14ac:dyDescent="0.3">
      <c r="A15" s="99" t="s">
        <v>75</v>
      </c>
      <c r="B15" s="100">
        <f>B11*B13</f>
        <v>1772.4</v>
      </c>
      <c r="C15" s="101" t="s">
        <v>74</v>
      </c>
      <c r="D15" s="102">
        <v>1</v>
      </c>
      <c r="F15" s="73"/>
      <c r="G15" s="91"/>
      <c r="H15" s="103"/>
      <c r="I15" s="39"/>
    </row>
    <row r="16" spans="1:9" x14ac:dyDescent="0.3">
      <c r="A16" s="104" t="s">
        <v>76</v>
      </c>
      <c r="B16" s="105">
        <f>B15*D16</f>
        <v>1329.3000000000002</v>
      </c>
      <c r="C16" s="106" t="s">
        <v>74</v>
      </c>
      <c r="D16" s="115">
        <v>0.75</v>
      </c>
      <c r="F16" s="73"/>
      <c r="G16" s="91"/>
      <c r="H16" s="103"/>
      <c r="I16" s="39"/>
    </row>
    <row r="17" spans="1:9" ht="14.5" thickBot="1" x14ac:dyDescent="0.35">
      <c r="A17" s="107" t="s">
        <v>77</v>
      </c>
      <c r="B17" s="108">
        <f>B15*D17</f>
        <v>443.1</v>
      </c>
      <c r="C17" s="109" t="s">
        <v>74</v>
      </c>
      <c r="D17" s="110">
        <f>D15-D16</f>
        <v>0.25</v>
      </c>
      <c r="F17" s="73"/>
      <c r="G17" s="91"/>
      <c r="H17" s="103"/>
      <c r="I17" s="39"/>
    </row>
    <row r="18" spans="1:9" x14ac:dyDescent="0.3">
      <c r="F18" s="39"/>
      <c r="G18" s="39"/>
      <c r="H18" s="39"/>
      <c r="I18" s="39"/>
    </row>
    <row r="19" spans="1:9" x14ac:dyDescent="0.3">
      <c r="A19" s="1" t="s">
        <v>50</v>
      </c>
      <c r="F19" s="39"/>
      <c r="G19" s="39"/>
      <c r="H19" s="39"/>
      <c r="I19" s="39"/>
    </row>
    <row r="20" spans="1:9" x14ac:dyDescent="0.3">
      <c r="A20" s="1" t="s">
        <v>78</v>
      </c>
    </row>
    <row r="21" spans="1:9" x14ac:dyDescent="0.3">
      <c r="A21" s="1" t="s">
        <v>79</v>
      </c>
    </row>
    <row r="23" spans="1:9" x14ac:dyDescent="0.3">
      <c r="A23" s="1" t="s">
        <v>80</v>
      </c>
    </row>
    <row r="24" spans="1:9" x14ac:dyDescent="0.3">
      <c r="A24" s="1" t="s">
        <v>81</v>
      </c>
    </row>
  </sheetData>
  <sheetProtection password="CA75" sheet="1" objects="1" scenarios="1"/>
  <mergeCells count="1">
    <mergeCell ref="B3:C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Modell</vt:lpstr>
      <vt:lpstr>Abschr. Zins</vt:lpstr>
      <vt:lpstr>Arbstd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Gerber</dc:creator>
  <cp:lastModifiedBy>André</cp:lastModifiedBy>
  <cp:lastPrinted>2017-02-05T16:17:57Z</cp:lastPrinted>
  <dcterms:created xsi:type="dcterms:W3CDTF">2016-10-02T15:15:19Z</dcterms:created>
  <dcterms:modified xsi:type="dcterms:W3CDTF">2019-10-09T19:59:36Z</dcterms:modified>
</cp:coreProperties>
</file>